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y OrganizationCountry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">
      <text>
        <t xml:space="preserve">nmol/L to ng/ml calculator:
http://www.endmemo.com/medical/unitconvert/Vitamin__D.php</t>
      </text>
    </comment>
    <comment authorId="0" ref="B63">
      <text>
        <t xml:space="preserve">Those in high-risk groups or with substantial sun avoidance may require higher doses</t>
      </text>
    </comment>
  </commentList>
</comments>
</file>

<file path=xl/sharedStrings.xml><?xml version="1.0" encoding="utf-8"?>
<sst xmlns="http://schemas.openxmlformats.org/spreadsheetml/2006/main" count="227" uniqueCount="142">
  <si>
    <t>Document under construction!</t>
  </si>
  <si>
    <t>Organization / Country</t>
  </si>
  <si>
    <t>Target population</t>
  </si>
  <si>
    <t>Age (years)</t>
  </si>
  <si>
    <t>Conditions</t>
  </si>
  <si>
    <t>Serum 25(OH)D levels (nmol/L)</t>
  </si>
  <si>
    <t>Daily oral vitamin D dose (IU)</t>
  </si>
  <si>
    <t>Reference</t>
  </si>
  <si>
    <t>Deficient</t>
  </si>
  <si>
    <t>Insufficient</t>
  </si>
  <si>
    <t>Sufficient</t>
  </si>
  <si>
    <t>Excessive</t>
  </si>
  <si>
    <t>Recommended</t>
  </si>
  <si>
    <t>Upper limit</t>
  </si>
  <si>
    <t>Institute of Medicine (USA, Canada)</t>
  </si>
  <si>
    <t>General population</t>
  </si>
  <si>
    <t>&lt;1</t>
  </si>
  <si>
    <t>Bone health</t>
  </si>
  <si>
    <t>&lt;50</t>
  </si>
  <si>
    <t>≥50</t>
  </si>
  <si>
    <t>1–70</t>
  </si>
  <si>
    <t>&gt;70</t>
  </si>
  <si>
    <t>Vitamin D Council</t>
  </si>
  <si>
    <t>Infants</t>
  </si>
  <si>
    <t>General health</t>
  </si>
  <si>
    <t>&lt;75</t>
  </si>
  <si>
    <t>75-100</t>
  </si>
  <si>
    <t>100-200</t>
  </si>
  <si>
    <t>&gt;375</t>
  </si>
  <si>
    <t>Children</t>
  </si>
  <si>
    <t>100/1 kg of body weight</t>
  </si>
  <si>
    <t>200/1 kg of body weight</t>
  </si>
  <si>
    <t>Adults</t>
  </si>
  <si>
    <t>Scientific Advisory Committee on Nutrition (UK)</t>
  </si>
  <si>
    <t>Everyone (including pregnant and lactating women)</t>
  </si>
  <si>
    <t>Musculoskeletal health</t>
  </si>
  <si>
    <t>&lt;25</t>
  </si>
  <si>
    <t xml:space="preserve"> ≥25</t>
  </si>
  <si>
    <t>≥ 11</t>
  </si>
  <si>
    <t>European Food Safety Authority</t>
  </si>
  <si>
    <t>7-11 mos</t>
  </si>
  <si>
    <t>Endocrine Society (USA)</t>
  </si>
  <si>
    <t>0–1</t>
  </si>
  <si>
    <t>Risk of vitamin D deficiency</t>
  </si>
  <si>
    <t>50-74</t>
  </si>
  <si>
    <t>≥75</t>
  </si>
  <si>
    <t>400-1000</t>
  </si>
  <si>
    <t>1–18</t>
  </si>
  <si>
    <t>600–1000</t>
  </si>
  <si>
    <t>&gt;19</t>
  </si>
  <si>
    <t>1500–2000</t>
  </si>
  <si>
    <t>DACH countries</t>
  </si>
  <si>
    <t>&gt;1</t>
  </si>
  <si>
    <t>European Menopause Andropause Society (EMAS)</t>
  </si>
  <si>
    <t>Postmenopausal women</t>
  </si>
  <si>
    <t>800–1000</t>
  </si>
  <si>
    <t>European Society for Paediatric Gastroenterology Hepatology and Nutrition</t>
  </si>
  <si>
    <t>infants, children and adolescents in no risk groups</t>
  </si>
  <si>
    <t>25-50</t>
  </si>
  <si>
    <t>1–10</t>
  </si>
  <si>
    <t>11–17</t>
  </si>
  <si>
    <t>Vitamin D opinion leaders (European Vitamin D Association)</t>
  </si>
  <si>
    <t>0–6 mos</t>
  </si>
  <si>
    <t>&lt; 50</t>
  </si>
  <si>
    <t>50–75</t>
  </si>
  <si>
    <t>75–125</t>
  </si>
  <si>
    <t>&gt;125</t>
  </si>
  <si>
    <t>6–12 mos</t>
  </si>
  <si>
    <t>400–600</t>
  </si>
  <si>
    <t>&gt;18</t>
  </si>
  <si>
    <t>800–2000</t>
  </si>
  <si>
    <t>Women</t>
  </si>
  <si>
    <t>16–45</t>
  </si>
  <si>
    <t>Prevention of pregnancy and fetal development complications</t>
  </si>
  <si>
    <t>European Society for Clinical and Economic Aspects of Osteoporosis and Osteoarthritis (ESCEO)</t>
  </si>
  <si>
    <t>Elderly women</t>
  </si>
  <si>
    <t>50-125</t>
  </si>
  <si>
    <t>Fragile elderly</t>
  </si>
  <si>
    <t>75-125</t>
  </si>
  <si>
    <t>American Geriatrics Society</t>
  </si>
  <si>
    <t>Elderly</t>
  </si>
  <si>
    <t>Falls, fractures</t>
  </si>
  <si>
    <t>1000-4000</t>
  </si>
  <si>
    <t>Sociedade Brasileira de Endocrinologia e Metabologia (SBEM)</t>
  </si>
  <si>
    <t>People with osteoporosis</t>
  </si>
  <si>
    <t>Prevention of secondary hyperparathyroidism, fall prevention, bone mass &amp; density</t>
  </si>
  <si>
    <t>≥225</t>
  </si>
  <si>
    <t>1000–2000</t>
  </si>
  <si>
    <t>American Academy of Developmental Medicine and Dentistry (AADMD)</t>
  </si>
  <si>
    <t>People with neurodevelopmental disorders and intellectual disabilities</t>
  </si>
  <si>
    <t>≥125</t>
  </si>
  <si>
    <t>800–4000</t>
  </si>
  <si>
    <t>Consensus of 33 organizations</t>
  </si>
  <si>
    <t>Rickets prevention</t>
  </si>
  <si>
    <t>&lt;30</t>
  </si>
  <si>
    <t>30–50</t>
  </si>
  <si>
    <t>&gt;50</t>
  </si>
  <si>
    <t>&gt; 250</t>
  </si>
  <si>
    <t>Rickets, osteomalcia prevention</t>
  </si>
  <si>
    <t>≥600</t>
  </si>
  <si>
    <t>Rickets treatment</t>
  </si>
  <si>
    <t>2000–6000, depending on age</t>
  </si>
  <si>
    <t>GULF (United Arab Emirates)</t>
  </si>
  <si>
    <t>≥150</t>
  </si>
  <si>
    <t>11-18</t>
  </si>
  <si>
    <t>19–65</t>
  </si>
  <si>
    <t>4000 (10000 if obese)</t>
  </si>
  <si>
    <t>&gt;65</t>
  </si>
  <si>
    <t>Committee on Nutrition of the French Society of Paediatrics</t>
  </si>
  <si>
    <t>pregnant women</t>
  </si>
  <si>
    <t>a single dose of 80,000 to 100,000 IU at the beginning of the 7th month of pregnancy</t>
  </si>
  <si>
    <t>breastfed infants</t>
  </si>
  <si>
    <t>1000–1200</t>
  </si>
  <si>
    <t>not breastfed infants receiving supplemented with vitamin D milk</t>
  </si>
  <si>
    <t>600–800</t>
  </si>
  <si>
    <t>not breastfed infants receiving not supplemented with vitamin D milk</t>
  </si>
  <si>
    <t>&lt;18 mos</t>
  </si>
  <si>
    <t>no-vitamin D risk children</t>
  </si>
  <si>
    <t>18 mos - 5 yr.</t>
  </si>
  <si>
    <t>2 doses of 80,000 to 100,000 IU every winter (November and February)</t>
  </si>
  <si>
    <t>The Nordic Council of Ministers</t>
  </si>
  <si>
    <t>30-50</t>
  </si>
  <si>
    <t>11-60</t>
  </si>
  <si>
    <t>61-64</t>
  </si>
  <si>
    <t>400 (800 if little or no sun exposure)</t>
  </si>
  <si>
    <t>≥ 75</t>
  </si>
  <si>
    <t>4000?</t>
  </si>
  <si>
    <t>Health Council of the Netherlands</t>
  </si>
  <si>
    <t>General population (including pregnant and lactating women)</t>
  </si>
  <si>
    <t>≥30?</t>
  </si>
  <si>
    <t>11-70</t>
  </si>
  <si>
    <t>&lt;50?</t>
  </si>
  <si>
    <t>≥50?</t>
  </si>
  <si>
    <t>?</t>
  </si>
  <si>
    <t>American Academy of Pediatrics (AAP)</t>
  </si>
  <si>
    <t>all infants and children, including adolescents</t>
  </si>
  <si>
    <t>Australia–New Zealand</t>
  </si>
  <si>
    <t>30-49</t>
  </si>
  <si>
    <t>≥ 50 (10–20 nmol/L higher at the end of summer, to allow for seasonal decrease)</t>
  </si>
  <si>
    <t>1-17</t>
  </si>
  <si>
    <t>18-70</t>
  </si>
  <si>
    <t>https://pdfs.semanticscholar.org/5a57/fe3a128d4ee399563125fb4559138e619424.pdf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</si>
</sst>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15">
    <font>
      <sz val="10.0"/>
      <color rgb="FF000000"/>
      <name val="Arial"/>
    </font>
    <font/>
    <font>
      <color rgb="FFFFFF00"/>
    </font>
    <font>
      <b/>
      <color rgb="FFFFFF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color rgb="FF000000"/>
      <name val="Arial"/>
    </font>
    <font>
      <u/>
      <color rgb="FF0000FF"/>
    </font>
    <font>
      <u/>
      <color rgb="FF0000FF"/>
    </font>
    <font>
      <name val="Arial"/>
    </font>
    <font>
      <u/>
      <color rgb="FF0000FF"/>
    </font>
    <font>
      <u/>
      <color rgb="FF0000FF"/>
    </font>
    <font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3C78D8"/>
        <bgColor rgb="FF3C78D8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2" fontId="2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2" fillId="3" fontId="3" numFmtId="0" xfId="0" applyAlignment="1" applyBorder="1" applyFill="1" applyFont="1">
      <alignment horizontal="center" readingOrder="0" shrinkToFit="0" vertical="center" wrapText="1"/>
    </xf>
    <xf borderId="3" fillId="3" fontId="3" numFmtId="0" xfId="0" applyAlignment="1" applyBorder="1" applyFont="1">
      <alignment horizontal="center" readingOrder="0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4" fillId="0" fontId="1" numFmtId="0" xfId="0" applyBorder="1" applyFont="1"/>
    <xf borderId="3" fillId="0" fontId="1" numFmtId="0" xfId="0" applyBorder="1" applyFont="1"/>
    <xf borderId="5" fillId="3" fontId="3" numFmtId="0" xfId="0" applyAlignment="1" applyBorder="1" applyFont="1">
      <alignment horizontal="center" readingOrder="0" shrinkToFit="0" vertical="center" wrapText="1"/>
    </xf>
    <xf borderId="6" fillId="0" fontId="1" numFmtId="0" xfId="0" applyBorder="1" applyFont="1"/>
    <xf borderId="7" fillId="0" fontId="1" numFmtId="0" xfId="0" applyBorder="1" applyFont="1"/>
    <xf borderId="0" fillId="4" fontId="1" numFmtId="0" xfId="0" applyAlignment="1" applyFill="1" applyFont="1">
      <alignment horizontal="center" readingOrder="0" shrinkToFit="0" vertical="center" wrapText="1"/>
    </xf>
    <xf borderId="7" fillId="4" fontId="1" numFmtId="0" xfId="0" applyAlignment="1" applyBorder="1" applyFont="1">
      <alignment horizontal="center" readingOrder="0" shrinkToFit="0" vertical="center" wrapText="1"/>
    </xf>
    <xf borderId="8" fillId="0" fontId="1" numFmtId="0" xfId="0" applyBorder="1" applyFont="1"/>
    <xf borderId="1" fillId="0" fontId="1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9" fillId="0" fontId="5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9" fillId="0" fontId="1" numFmtId="0" xfId="0" applyBorder="1" applyFont="1"/>
    <xf borderId="1" fillId="5" fontId="1" numFmtId="0" xfId="0" applyAlignment="1" applyBorder="1" applyFill="1" applyFont="1">
      <alignment horizontal="left" readingOrder="0" shrinkToFit="0" vertical="center" wrapText="1"/>
    </xf>
    <xf borderId="3" fillId="5" fontId="1" numFmtId="0" xfId="0" applyAlignment="1" applyBorder="1" applyFont="1">
      <alignment horizontal="left" readingOrder="0" shrinkToFit="0" vertical="center" wrapText="1"/>
    </xf>
    <xf borderId="3" fillId="5" fontId="1" numFmtId="0" xfId="0" applyAlignment="1" applyBorder="1" applyFont="1">
      <alignment horizontal="left" readingOrder="0" vertical="center"/>
    </xf>
    <xf borderId="0" fillId="5" fontId="1" numFmtId="0" xfId="0" applyAlignment="1" applyFont="1">
      <alignment horizontal="center" readingOrder="0" shrinkToFit="0" vertical="center" wrapText="1"/>
    </xf>
    <xf borderId="3" fillId="5" fontId="1" numFmtId="0" xfId="0" applyAlignment="1" applyBorder="1" applyFont="1">
      <alignment horizontal="center" readingOrder="0" shrinkToFit="0" vertical="center" wrapText="1"/>
    </xf>
    <xf borderId="5" fillId="5" fontId="6" numFmtId="0" xfId="0" applyAlignment="1" applyBorder="1" applyFont="1">
      <alignment horizontal="left" readingOrder="0" shrinkToFit="0" vertical="center" wrapText="1"/>
    </xf>
    <xf borderId="0" fillId="5" fontId="1" numFmtId="0" xfId="0" applyAlignment="1" applyFont="1">
      <alignment horizontal="left" readingOrder="0" vertical="center"/>
    </xf>
    <xf borderId="0" fillId="5" fontId="1" numFmtId="0" xfId="0" applyAlignment="1" applyFont="1">
      <alignment horizontal="left" readingOrder="0" shrinkToFit="0" vertical="center" wrapText="1"/>
    </xf>
    <xf borderId="9" fillId="5" fontId="7" numFmtId="0" xfId="0" applyAlignment="1" applyBorder="1" applyFont="1">
      <alignment horizontal="left" readingOrder="0" shrinkToFit="0" vertical="center" wrapText="1"/>
    </xf>
    <xf borderId="7" fillId="5" fontId="1" numFmtId="0" xfId="0" applyAlignment="1" applyBorder="1" applyFont="1">
      <alignment horizontal="left" readingOrder="0" vertical="center"/>
    </xf>
    <xf borderId="7" fillId="5" fontId="1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/>
    </xf>
    <xf borderId="0" fillId="6" fontId="8" numFmtId="0" xfId="0" applyAlignment="1" applyFill="1" applyFont="1">
      <alignment readingOrder="0" shrinkToFit="0" vertical="center" wrapText="1"/>
    </xf>
    <xf borderId="0" fillId="0" fontId="1" numFmtId="164" xfId="0" applyAlignment="1" applyFont="1" applyNumberFormat="1">
      <alignment horizontal="left" readingOrder="0"/>
    </xf>
    <xf borderId="7" fillId="0" fontId="1" numFmtId="0" xfId="0" applyAlignment="1" applyBorder="1" applyFont="1">
      <alignment horizontal="left" readingOrder="0" shrinkToFit="0" vertical="center" wrapText="1"/>
    </xf>
    <xf borderId="7" fillId="0" fontId="1" numFmtId="0" xfId="0" applyAlignment="1" applyBorder="1" applyFont="1">
      <alignment horizontal="center" readingOrder="0" shrinkToFit="0" vertical="center" wrapText="1"/>
    </xf>
    <xf borderId="0" fillId="5" fontId="1" numFmtId="0" xfId="0" applyAlignment="1" applyFont="1">
      <alignment horizontal="left" shrinkToFit="0" vertical="center" wrapText="1"/>
    </xf>
    <xf borderId="0" fillId="5" fontId="1" numFmtId="164" xfId="0" applyAlignment="1" applyFont="1" applyNumberFormat="1">
      <alignment horizontal="left" readingOrder="0"/>
    </xf>
    <xf borderId="7" fillId="5" fontId="1" numFmtId="0" xfId="0" applyAlignment="1" applyBorder="1" applyFont="1">
      <alignment horizontal="left" shrinkToFit="0" vertical="center" wrapText="1"/>
    </xf>
    <xf borderId="7" fillId="5" fontId="1" numFmtId="0" xfId="0" applyAlignment="1" applyBorder="1" applyFont="1">
      <alignment horizontal="center" readingOrder="0" shrinkToFit="0" vertical="center" wrapText="1"/>
    </xf>
    <xf borderId="7" fillId="5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left" readingOrder="0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center" readingOrder="0" vertical="center"/>
    </xf>
    <xf borderId="8" fillId="0" fontId="9" numFmtId="0" xfId="0" applyAlignment="1" applyBorder="1" applyFont="1">
      <alignment horizontal="left" readingOrder="0" shrinkToFit="0" vertical="center" wrapText="1"/>
    </xf>
    <xf borderId="0" fillId="5" fontId="8" numFmtId="0" xfId="0" applyAlignment="1" applyFont="1">
      <alignment readingOrder="0" vertical="center"/>
    </xf>
    <xf borderId="0" fillId="0" fontId="1" numFmtId="0" xfId="0" applyAlignment="1" applyFont="1">
      <alignment horizontal="left" shrinkToFit="0" vertical="center" wrapText="1"/>
    </xf>
    <xf borderId="6" fillId="5" fontId="1" numFmtId="0" xfId="0" applyAlignment="1" applyBorder="1" applyFont="1">
      <alignment horizontal="left" readingOrder="0" shrinkToFit="0" vertical="center" wrapText="1"/>
    </xf>
    <xf borderId="8" fillId="5" fontId="10" numFmtId="0" xfId="0" applyAlignment="1" applyBorder="1" applyFont="1">
      <alignment horizontal="left" readingOrder="0" shrinkToFit="0" vertical="center" wrapText="1"/>
    </xf>
    <xf borderId="0" fillId="5" fontId="8" numFmtId="0" xfId="0" applyAlignment="1" applyFont="1">
      <alignment horizontal="center" readingOrder="0" vertical="center"/>
    </xf>
    <xf borderId="1" fillId="6" fontId="8" numFmtId="0" xfId="0" applyAlignment="1" applyBorder="1" applyFont="1">
      <alignment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0" fillId="6" fontId="8" numFmtId="0" xfId="0" applyAlignment="1" applyFont="1">
      <alignment horizontal="center" readingOrder="0" vertical="center"/>
    </xf>
    <xf borderId="0" fillId="6" fontId="8" numFmtId="0" xfId="0" applyAlignment="1" applyFont="1">
      <alignment horizontal="center" vertical="center"/>
    </xf>
    <xf borderId="0" fillId="0" fontId="1" numFmtId="164" xfId="0" applyAlignment="1" applyFont="1" applyNumberFormat="1">
      <alignment horizontal="left" readingOrder="0" shrinkToFit="0" vertical="center" wrapText="1"/>
    </xf>
    <xf borderId="7" fillId="6" fontId="8" numFmtId="0" xfId="0" applyAlignment="1" applyBorder="1" applyFont="1">
      <alignment horizontal="center" vertical="center"/>
    </xf>
    <xf borderId="1" fillId="5" fontId="8" numFmtId="0" xfId="0" applyAlignment="1" applyBorder="1" applyFont="1">
      <alignment readingOrder="0" shrinkToFit="0" vertical="center" wrapText="1"/>
    </xf>
    <xf borderId="0" fillId="5" fontId="8" numFmtId="0" xfId="0" applyAlignment="1" applyFont="1">
      <alignment readingOrder="0" shrinkToFit="0" vertical="center" wrapText="1"/>
    </xf>
    <xf borderId="0" fillId="5" fontId="11" numFmtId="0" xfId="0" applyAlignment="1" applyFont="1">
      <alignment horizontal="center" readingOrder="0" shrinkToFit="0" vertical="center" wrapText="1"/>
    </xf>
    <xf borderId="0" fillId="5" fontId="1" numFmtId="164" xfId="0" applyAlignment="1" applyFont="1" applyNumberFormat="1">
      <alignment horizontal="left" readingOrder="0" shrinkToFit="0" vertical="center" wrapText="1"/>
    </xf>
    <xf borderId="7" fillId="5" fontId="11" numFmtId="0" xfId="0" applyAlignment="1" applyBorder="1" applyFont="1">
      <alignment horizontal="center" readingOrder="0" shrinkToFit="0" vertical="center" wrapText="1"/>
    </xf>
    <xf borderId="7" fillId="5" fontId="8" numFmtId="0" xfId="0" applyAlignment="1" applyBorder="1" applyFont="1">
      <alignment horizontal="center" readingOrder="0"/>
    </xf>
    <xf borderId="0" fillId="6" fontId="8" numFmtId="0" xfId="0" applyAlignment="1" applyFont="1">
      <alignment horizontal="center" readingOrder="0" vertical="center"/>
    </xf>
    <xf borderId="0" fillId="5" fontId="8" numFmtId="0" xfId="0" applyAlignment="1" applyFont="1">
      <alignment horizontal="center" readingOrder="0" vertical="center"/>
    </xf>
    <xf borderId="9" fillId="5" fontId="12" numFmtId="0" xfId="0" applyAlignment="1" applyBorder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1" fillId="0" fontId="13" numFmtId="0" xfId="0" applyAlignment="1" applyBorder="1" applyFont="1">
      <alignment horizontal="left" readingOrder="0" shrinkToFit="0" vertical="center" wrapText="1"/>
    </xf>
    <xf borderId="1" fillId="0" fontId="14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pdfs.semanticscholar.org/5a57/fe3a128d4ee399563125fb4559138e619424.pdf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21.14"/>
    <col customWidth="1" min="2" max="2" width="16.43"/>
    <col customWidth="1" min="3" max="3" width="12.57"/>
    <col customWidth="1" min="4" max="4" width="14.29"/>
    <col customWidth="1" min="5" max="5" width="11.57"/>
    <col customWidth="1" min="6" max="6" width="13.14"/>
    <col customWidth="1" min="7" max="7" width="14.43"/>
    <col customWidth="1" min="8" max="8" width="11.57"/>
    <col customWidth="1" min="9" max="9" width="14.57"/>
    <col customWidth="1" min="10" max="10" width="12.71"/>
    <col customWidth="1" min="11" max="11" width="33.86"/>
    <col customWidth="1" min="12" max="12" width="3.14"/>
  </cols>
  <sheetData>
    <row r="1">
      <c r="A1" s="1"/>
      <c r="B1" s="2" t="s">
        <v>0</v>
      </c>
      <c r="D1" s="3"/>
      <c r="E1" s="3"/>
      <c r="F1" s="3"/>
      <c r="G1" s="3"/>
      <c r="H1" s="3"/>
      <c r="K1" s="3"/>
      <c r="L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5" t="s">
        <v>6</v>
      </c>
      <c r="J2" s="8"/>
      <c r="K2" s="9" t="s">
        <v>7</v>
      </c>
      <c r="L2" s="3"/>
    </row>
    <row r="3">
      <c r="A3" s="10"/>
      <c r="B3" s="11"/>
      <c r="C3" s="11"/>
      <c r="D3" s="11"/>
      <c r="E3" s="12" t="s">
        <v>8</v>
      </c>
      <c r="F3" s="12" t="s">
        <v>9</v>
      </c>
      <c r="G3" s="12" t="s">
        <v>10</v>
      </c>
      <c r="H3" s="13" t="s">
        <v>11</v>
      </c>
      <c r="I3" s="13" t="s">
        <v>12</v>
      </c>
      <c r="J3" s="13" t="s">
        <v>13</v>
      </c>
      <c r="K3" s="14"/>
      <c r="L3" s="3"/>
    </row>
    <row r="4">
      <c r="A4" s="15" t="s">
        <v>14</v>
      </c>
      <c r="B4" s="16" t="s">
        <v>15</v>
      </c>
      <c r="C4" s="16" t="s">
        <v>16</v>
      </c>
      <c r="D4" s="16" t="s">
        <v>17</v>
      </c>
      <c r="E4" s="17" t="s">
        <v>18</v>
      </c>
      <c r="F4" s="8"/>
      <c r="G4" s="17" t="s">
        <v>19</v>
      </c>
      <c r="H4" s="3"/>
      <c r="I4" s="18" t="str">
        <f>HYPERLINK("https://www.ncbi.nlm.nih.gov/books/NBK56056/table/ch5.t8/?report=objectonly","400")</f>
        <v>400</v>
      </c>
      <c r="J4" s="18" t="str">
        <f>HYPERLINK("https://www.ncbi.nlm.nih.gov/books/NBK56058/table/ch6.t8/?report=objectonly","1000-1500")</f>
        <v>1000-1500</v>
      </c>
      <c r="K4" s="19" t="str">
        <f>HYPERLINK("https://academic.oup.com/jcem/article/96/1/53/2833225","The 2011 Report on Dietary Reference Intakes for Calcium and Vitamin D from the Institute of Medicine: What Clinicians Need to Know (2011)")</f>
        <v>The 2011 Report on Dietary Reference Intakes for Calcium and Vitamin D from the Institute of Medicine: What Clinicians Need to Know (2011)</v>
      </c>
      <c r="L4" s="20"/>
    </row>
    <row r="5">
      <c r="A5" s="1"/>
      <c r="C5" s="16" t="s">
        <v>20</v>
      </c>
      <c r="H5" s="3"/>
      <c r="I5" s="18" t="str">
        <f>HYPERLINK("https://www.ncbi.nlm.nih.gov/books/NBK56056/table/ch5.t8/?report=objectonly","600")</f>
        <v>600</v>
      </c>
      <c r="J5" s="18" t="str">
        <f>HYPERLINK("https://www.ncbi.nlm.nih.gov/books/NBK56058/table/ch6.t8/?report=objectonly","3000-4000")</f>
        <v>3000-4000</v>
      </c>
      <c r="K5" s="21"/>
      <c r="L5" s="20"/>
    </row>
    <row r="6">
      <c r="A6" s="10"/>
      <c r="B6" s="11"/>
      <c r="C6" s="16" t="s">
        <v>21</v>
      </c>
      <c r="D6" s="11"/>
      <c r="E6" s="11"/>
      <c r="F6" s="11"/>
      <c r="G6" s="11"/>
      <c r="H6" s="3"/>
      <c r="I6" s="18" t="str">
        <f>HYPERLINK("https://www.ncbi.nlm.nih.gov/books/NBK56056/table/ch5.t8/?report=objectonly","800")</f>
        <v>800</v>
      </c>
      <c r="J6" s="18" t="str">
        <f>HYPERLINK("https://www.ncbi.nlm.nih.gov/books/NBK56058/table/ch6.t8/?report=objectonly","4000")</f>
        <v>4000</v>
      </c>
      <c r="K6" s="14"/>
      <c r="L6" s="20"/>
    </row>
    <row r="7">
      <c r="A7" s="22" t="s">
        <v>22</v>
      </c>
      <c r="B7" s="23" t="s">
        <v>15</v>
      </c>
      <c r="C7" s="24" t="s">
        <v>23</v>
      </c>
      <c r="D7" s="23" t="s">
        <v>24</v>
      </c>
      <c r="E7" s="25" t="s">
        <v>25</v>
      </c>
      <c r="F7" s="25" t="s">
        <v>26</v>
      </c>
      <c r="G7" s="25" t="s">
        <v>27</v>
      </c>
      <c r="H7" s="26" t="s">
        <v>28</v>
      </c>
      <c r="I7" s="23">
        <v>1000.0</v>
      </c>
      <c r="J7" s="23">
        <v>2000.0</v>
      </c>
      <c r="K7" s="27" t="str">
        <f>HYPERLINK("https://www.vitamindcouncil.org/testkit/","Levels: Testing for vitamin D")</f>
        <v>Levels: Testing for vitamin D</v>
      </c>
      <c r="L7" s="20"/>
    </row>
    <row r="8">
      <c r="A8" s="1"/>
      <c r="C8" s="28" t="s">
        <v>29</v>
      </c>
      <c r="I8" s="29" t="s">
        <v>30</v>
      </c>
      <c r="J8" s="29" t="s">
        <v>31</v>
      </c>
      <c r="K8" s="21"/>
      <c r="L8" s="20"/>
    </row>
    <row r="9">
      <c r="A9" s="1"/>
      <c r="K9" s="30" t="str">
        <f>HYPERLINK("https://www.vitamindcouncil.org/about-vitamin-d/how-do-i-get-the-vitamin-d-my-body-needs/","Dose: How do I get the vitamin D my body needs?")</f>
        <v>Dose: How do I get the vitamin D my body needs?</v>
      </c>
      <c r="L9" s="20"/>
    </row>
    <row r="10">
      <c r="A10" s="10"/>
      <c r="B10" s="11"/>
      <c r="C10" s="31" t="s">
        <v>32</v>
      </c>
      <c r="D10" s="11"/>
      <c r="E10" s="11"/>
      <c r="F10" s="11"/>
      <c r="G10" s="11"/>
      <c r="H10" s="11"/>
      <c r="I10" s="32">
        <v>5000.0</v>
      </c>
      <c r="J10" s="32">
        <v>10000.0</v>
      </c>
      <c r="K10" s="14"/>
      <c r="L10" s="20"/>
    </row>
    <row r="11" ht="18.75" customHeight="1">
      <c r="A11" s="15" t="s">
        <v>33</v>
      </c>
      <c r="B11" s="16" t="s">
        <v>34</v>
      </c>
      <c r="C11" s="33" t="s">
        <v>16</v>
      </c>
      <c r="D11" s="34" t="s">
        <v>35</v>
      </c>
      <c r="E11" s="3" t="s">
        <v>36</v>
      </c>
      <c r="G11" s="3" t="s">
        <v>37</v>
      </c>
      <c r="H11" s="3"/>
      <c r="I11" s="16">
        <v>400.0</v>
      </c>
      <c r="J11" s="16">
        <v>1000.0</v>
      </c>
      <c r="K11" s="19" t="str">
        <f>HYPERLINK("https://www.gov.uk/government/publications/sacn-vitamin-d-and-health-report","Recommendations on vitamin D (2016)")</f>
        <v>Recommendations on vitamin D (2016)</v>
      </c>
      <c r="L11" s="20"/>
    </row>
    <row r="12">
      <c r="A12" s="1"/>
      <c r="C12" s="35">
        <v>43374.0</v>
      </c>
      <c r="H12" s="3"/>
      <c r="J12" s="33">
        <v>2000.0</v>
      </c>
      <c r="K12" s="21"/>
      <c r="L12" s="20"/>
    </row>
    <row r="13">
      <c r="A13" s="10"/>
      <c r="B13" s="11"/>
      <c r="C13" s="36" t="s">
        <v>38</v>
      </c>
      <c r="D13" s="11"/>
      <c r="E13" s="11"/>
      <c r="F13" s="11"/>
      <c r="G13" s="11"/>
      <c r="H13" s="37"/>
      <c r="I13" s="11"/>
      <c r="J13" s="36">
        <v>4000.0</v>
      </c>
      <c r="K13" s="14"/>
      <c r="L13" s="20"/>
    </row>
    <row r="14" ht="18.0" customHeight="1">
      <c r="A14" s="22" t="s">
        <v>39</v>
      </c>
      <c r="B14" s="29" t="s">
        <v>15</v>
      </c>
      <c r="C14" s="29" t="s">
        <v>40</v>
      </c>
      <c r="D14" s="29" t="s">
        <v>35</v>
      </c>
      <c r="E14" s="38"/>
      <c r="F14" s="38"/>
      <c r="G14" s="25" t="s">
        <v>19</v>
      </c>
      <c r="H14" s="25"/>
      <c r="I14" s="29">
        <v>400.0</v>
      </c>
      <c r="J14" s="29">
        <v>1000.0</v>
      </c>
      <c r="K14" s="30" t="str">
        <f>HYPERLINK("https://www.efsa.europa.eu/sites/default/files/consultation/160321.pdf","Scientific Opinion on Dietary Reference Values for vitamin D (2016)")</f>
        <v>Scientific Opinion on Dietary Reference Values for vitamin D (2016)</v>
      </c>
      <c r="L14" s="20"/>
    </row>
    <row r="15">
      <c r="A15" s="1"/>
      <c r="C15" s="39">
        <v>43374.0</v>
      </c>
      <c r="E15" s="38"/>
      <c r="F15" s="38"/>
      <c r="H15" s="25"/>
      <c r="I15" s="29">
        <v>600.0</v>
      </c>
      <c r="J15" s="29">
        <v>2000.0</v>
      </c>
      <c r="K15" s="21"/>
      <c r="L15" s="20"/>
    </row>
    <row r="16">
      <c r="A16" s="10"/>
      <c r="B16" s="11"/>
      <c r="C16" s="32" t="s">
        <v>38</v>
      </c>
      <c r="D16" s="11"/>
      <c r="E16" s="40"/>
      <c r="F16" s="40"/>
      <c r="G16" s="11"/>
      <c r="H16" s="41"/>
      <c r="I16" s="32">
        <v>600.0</v>
      </c>
      <c r="J16" s="32">
        <v>4000.0</v>
      </c>
      <c r="K16" s="14"/>
      <c r="L16" s="20"/>
    </row>
    <row r="17">
      <c r="A17" s="15" t="s">
        <v>41</v>
      </c>
      <c r="B17" s="16" t="s">
        <v>34</v>
      </c>
      <c r="C17" s="16" t="s">
        <v>42</v>
      </c>
      <c r="D17" s="16" t="s">
        <v>43</v>
      </c>
      <c r="E17" s="3" t="s">
        <v>18</v>
      </c>
      <c r="F17" s="3" t="s">
        <v>44</v>
      </c>
      <c r="G17" s="3" t="s">
        <v>45</v>
      </c>
      <c r="H17" s="3"/>
      <c r="I17" s="16" t="s">
        <v>46</v>
      </c>
      <c r="J17" s="16">
        <v>2000.0</v>
      </c>
      <c r="K17" s="19" t="str">
        <f>HYPERLINK("https://academic.oup.com/jcem/article/96/7/1911/2833671","Evaluation, Treatment, and Prevention of Vitamin D Deficiency (2011)")</f>
        <v>Evaluation, Treatment, and Prevention of Vitamin D Deficiency (2011)</v>
      </c>
      <c r="L17" s="20"/>
    </row>
    <row r="18" ht="18.0" customHeight="1">
      <c r="A18" s="1"/>
      <c r="C18" s="16" t="s">
        <v>47</v>
      </c>
      <c r="H18" s="3"/>
      <c r="I18" s="16" t="s">
        <v>48</v>
      </c>
      <c r="J18" s="16">
        <v>4000.0</v>
      </c>
      <c r="K18" s="21"/>
      <c r="L18" s="20"/>
    </row>
    <row r="19">
      <c r="A19" s="10"/>
      <c r="B19" s="11"/>
      <c r="C19" s="36" t="s">
        <v>49</v>
      </c>
      <c r="D19" s="11"/>
      <c r="E19" s="11"/>
      <c r="F19" s="11"/>
      <c r="G19" s="11"/>
      <c r="H19" s="37"/>
      <c r="I19" s="36" t="s">
        <v>50</v>
      </c>
      <c r="J19" s="36">
        <v>10000.0</v>
      </c>
      <c r="K19" s="14"/>
      <c r="L19" s="20"/>
    </row>
    <row r="20">
      <c r="A20" s="22" t="s">
        <v>51</v>
      </c>
      <c r="B20" s="29" t="s">
        <v>15</v>
      </c>
      <c r="C20" s="29" t="s">
        <v>16</v>
      </c>
      <c r="D20" s="29" t="s">
        <v>17</v>
      </c>
      <c r="E20" s="29"/>
      <c r="F20" s="29"/>
      <c r="G20" s="25" t="s">
        <v>19</v>
      </c>
      <c r="H20" s="25"/>
      <c r="I20" s="29">
        <v>400.0</v>
      </c>
      <c r="J20" s="29"/>
      <c r="K20" s="30" t="str">
        <f>HYPERLINK("https://www.dge.de/fileadmin/public/doc/ws/DGE-Ann-Nutr-Metab-2012-60.pdf","New Reference Values for Vitamin D (2012)")</f>
        <v>New Reference Values for Vitamin D (2012)</v>
      </c>
      <c r="L20" s="20"/>
    </row>
    <row r="21">
      <c r="A21" s="10"/>
      <c r="B21" s="11"/>
      <c r="C21" s="32" t="s">
        <v>52</v>
      </c>
      <c r="D21" s="11"/>
      <c r="E21" s="42"/>
      <c r="F21" s="42"/>
      <c r="G21" s="11"/>
      <c r="H21" s="41"/>
      <c r="I21" s="32">
        <v>800.0</v>
      </c>
      <c r="J21" s="32"/>
      <c r="K21" s="14"/>
      <c r="L21" s="20"/>
    </row>
    <row r="22">
      <c r="A22" s="43" t="s">
        <v>53</v>
      </c>
      <c r="B22" s="36" t="s">
        <v>54</v>
      </c>
      <c r="C22" s="44"/>
      <c r="D22" s="36" t="s">
        <v>24</v>
      </c>
      <c r="E22" s="45" t="s">
        <v>18</v>
      </c>
      <c r="F22" s="37" t="s">
        <v>44</v>
      </c>
      <c r="G22" s="37" t="s">
        <v>45</v>
      </c>
      <c r="H22" s="37"/>
      <c r="I22" s="36" t="s">
        <v>55</v>
      </c>
      <c r="J22" s="36"/>
      <c r="K22" s="46" t="str">
        <f>HYPERLINK("http://www.emas-online.org/dokumente/vitamin_D.pdf","EMAS position statement: Vitamin D and postmenopausal health (2011)")</f>
        <v>EMAS position statement: Vitamin D and postmenopausal health (2011)</v>
      </c>
      <c r="L22" s="20"/>
    </row>
    <row r="23" ht="28.5" customHeight="1">
      <c r="A23" s="22" t="s">
        <v>56</v>
      </c>
      <c r="B23" s="29" t="s">
        <v>57</v>
      </c>
      <c r="C23" s="29" t="s">
        <v>16</v>
      </c>
      <c r="D23" s="47" t="s">
        <v>17</v>
      </c>
      <c r="E23" s="25" t="s">
        <v>36</v>
      </c>
      <c r="F23" s="25" t="s">
        <v>58</v>
      </c>
      <c r="G23" s="25" t="s">
        <v>19</v>
      </c>
      <c r="H23" s="25"/>
      <c r="I23" s="29">
        <v>400.0</v>
      </c>
      <c r="J23" s="28">
        <v>1000.0</v>
      </c>
      <c r="K23" s="30" t="str">
        <f>HYPERLINK("https://cyber.sci-hub.tw/MTAuMTA5Ny9tcGcuMGIwMTNlMzE4MjhmM2MwNQ==/braegger2013.pdf#view=FitH","Vitamin D in the Healthy European Paediatric Population (2013)")</f>
        <v>Vitamin D in the Healthy European Paediatric Population (2013)</v>
      </c>
      <c r="L23" s="20"/>
    </row>
    <row r="24" ht="39.0" customHeight="1">
      <c r="A24" s="1"/>
      <c r="C24" s="29" t="s">
        <v>59</v>
      </c>
      <c r="H24" s="25"/>
      <c r="I24" s="29">
        <v>600.0</v>
      </c>
      <c r="J24" s="29">
        <v>2000.0</v>
      </c>
      <c r="K24" s="21"/>
      <c r="L24" s="20"/>
    </row>
    <row r="25" ht="39.0" customHeight="1">
      <c r="A25" s="10"/>
      <c r="B25" s="11"/>
      <c r="C25" s="32" t="s">
        <v>60</v>
      </c>
      <c r="D25" s="11"/>
      <c r="E25" s="11"/>
      <c r="F25" s="11"/>
      <c r="G25" s="11"/>
      <c r="H25" s="41"/>
      <c r="I25" s="32">
        <v>600.0</v>
      </c>
      <c r="J25" s="32">
        <v>4000.0</v>
      </c>
      <c r="K25" s="14"/>
      <c r="L25" s="20"/>
    </row>
    <row r="26">
      <c r="A26" s="15" t="s">
        <v>61</v>
      </c>
      <c r="B26" s="16" t="s">
        <v>15</v>
      </c>
      <c r="C26" s="16" t="s">
        <v>62</v>
      </c>
      <c r="D26" s="16" t="s">
        <v>24</v>
      </c>
      <c r="E26" s="3" t="s">
        <v>63</v>
      </c>
      <c r="F26" s="3" t="s">
        <v>64</v>
      </c>
      <c r="G26" s="3" t="s">
        <v>65</v>
      </c>
      <c r="H26" s="3" t="s">
        <v>66</v>
      </c>
      <c r="I26" s="16">
        <v>400.0</v>
      </c>
      <c r="J26" s="16"/>
      <c r="K26" s="19" t="str">
        <f>HYPERLINK("https://journals.viamedica.pl/endokrynologia_polska/article/view/35659","Practical guidelines for the supplementation of vitamin D and the treatment of deficits in Central Europe — recommended vitamin D intakes in the general population and groups at risk of vitamin D deficiency (2013)")</f>
        <v>Practical guidelines for the supplementation of vitamin D and the treatment of deficits in Central Europe — recommended vitamin D intakes in the general population and groups at risk of vitamin D deficiency (2013)</v>
      </c>
      <c r="L26" s="16"/>
    </row>
    <row r="27">
      <c r="A27" s="1"/>
      <c r="C27" s="16" t="s">
        <v>67</v>
      </c>
      <c r="I27" s="16" t="s">
        <v>68</v>
      </c>
      <c r="J27" s="48"/>
      <c r="K27" s="21"/>
      <c r="L27" s="48"/>
    </row>
    <row r="28">
      <c r="A28" s="1"/>
      <c r="C28" s="16" t="s">
        <v>47</v>
      </c>
      <c r="I28" s="16" t="s">
        <v>48</v>
      </c>
      <c r="J28" s="48"/>
      <c r="K28" s="21"/>
      <c r="L28" s="48"/>
    </row>
    <row r="29">
      <c r="A29" s="1"/>
      <c r="C29" s="16" t="s">
        <v>69</v>
      </c>
      <c r="I29" s="16" t="s">
        <v>70</v>
      </c>
      <c r="J29" s="48"/>
      <c r="K29" s="21"/>
      <c r="L29" s="48"/>
    </row>
    <row r="30">
      <c r="A30" s="10"/>
      <c r="B30" s="36" t="s">
        <v>71</v>
      </c>
      <c r="C30" s="36" t="s">
        <v>72</v>
      </c>
      <c r="D30" s="36" t="s">
        <v>73</v>
      </c>
      <c r="E30" s="11"/>
      <c r="F30" s="11"/>
      <c r="G30" s="11"/>
      <c r="H30" s="11"/>
      <c r="I30" s="36" t="s">
        <v>50</v>
      </c>
      <c r="J30" s="44"/>
      <c r="K30" s="14"/>
      <c r="L30" s="48"/>
    </row>
    <row r="31" ht="35.25" customHeight="1">
      <c r="A31" s="22" t="s">
        <v>74</v>
      </c>
      <c r="B31" s="29" t="s">
        <v>75</v>
      </c>
      <c r="C31" s="38"/>
      <c r="D31" s="29" t="s">
        <v>17</v>
      </c>
      <c r="E31" s="25" t="s">
        <v>18</v>
      </c>
      <c r="G31" s="25" t="s">
        <v>76</v>
      </c>
      <c r="H31" s="25" t="s">
        <v>66</v>
      </c>
      <c r="I31" s="29" t="s">
        <v>55</v>
      </c>
      <c r="J31" s="29">
        <v>10000.0</v>
      </c>
      <c r="K31" s="30" t="str">
        <f>HYPERLINK("https://www.tandfonline.com/doi/full/10.1185/03007995.2013.766162","Vitamin D supplementation in elderly or postmenopausal women (2013)")</f>
        <v>Vitamin D supplementation in elderly or postmenopausal women (2013)</v>
      </c>
      <c r="L31" s="16"/>
    </row>
    <row r="32" ht="24.75" customHeight="1">
      <c r="A32" s="10"/>
      <c r="B32" s="32" t="s">
        <v>77</v>
      </c>
      <c r="C32" s="40"/>
      <c r="D32" s="11"/>
      <c r="E32" s="41" t="s">
        <v>25</v>
      </c>
      <c r="F32" s="11"/>
      <c r="G32" s="41" t="s">
        <v>78</v>
      </c>
      <c r="H32" s="41" t="s">
        <v>66</v>
      </c>
      <c r="I32" s="11"/>
      <c r="J32" s="11"/>
      <c r="K32" s="14"/>
      <c r="L32" s="48"/>
    </row>
    <row r="33">
      <c r="A33" s="43" t="s">
        <v>79</v>
      </c>
      <c r="B33" s="36" t="s">
        <v>80</v>
      </c>
      <c r="C33" s="44"/>
      <c r="D33" s="36" t="s">
        <v>81</v>
      </c>
      <c r="E33" s="37" t="s">
        <v>25</v>
      </c>
      <c r="F33" s="11"/>
      <c r="G33" s="37" t="s">
        <v>45</v>
      </c>
      <c r="H33" s="37">
        <v>500.0</v>
      </c>
      <c r="I33" s="36" t="s">
        <v>82</v>
      </c>
      <c r="J33" s="36">
        <v>10000.0</v>
      </c>
      <c r="K33" s="46" t="str">
        <f>HYPERLINK("https://dacemirror.sci-hub.tw/journal-article/4e8ee16092d6e72af747f9e1618f4aac/10.1111@jgs.12631.pdf","Recommendations Abstracted from the American Geriatrics Society Consensus Statement on Vitamin D for Prevention of Falls and Their Consequences (2013)")</f>
        <v>Recommendations Abstracted from the American Geriatrics Society Consensus Statement on Vitamin D for Prevention of Falls and Their Consequences (2013)</v>
      </c>
      <c r="L33" s="16"/>
    </row>
    <row r="34">
      <c r="A34" s="49" t="s">
        <v>83</v>
      </c>
      <c r="B34" s="32" t="s">
        <v>84</v>
      </c>
      <c r="C34" s="40"/>
      <c r="D34" s="32" t="s">
        <v>85</v>
      </c>
      <c r="E34" s="41" t="s">
        <v>25</v>
      </c>
      <c r="F34" s="11"/>
      <c r="G34" s="41" t="s">
        <v>45</v>
      </c>
      <c r="H34" s="41" t="s">
        <v>86</v>
      </c>
      <c r="I34" s="32" t="s">
        <v>87</v>
      </c>
      <c r="J34" s="32">
        <v>10000.0</v>
      </c>
      <c r="K34" s="50" t="str">
        <f>HYPERLINK("http://www.scielo.br/scielo.php?script=sci_arttext&amp;pid=S0004-27302014000500411","Recomendações da Sociedade Brasileira de Endocrinologia e Metabologia (SBEM) para o diagnóstico e tratamento da hipovitaminose D (2013)")</f>
        <v>Recomendações da Sociedade Brasileira de Endocrinologia e Metabologia (SBEM) para o diagnóstico e tratamento da hipovitaminose D (2013)</v>
      </c>
      <c r="L34" s="16"/>
    </row>
    <row r="35">
      <c r="A35" s="43" t="s">
        <v>88</v>
      </c>
      <c r="B35" s="36" t="s">
        <v>89</v>
      </c>
      <c r="C35" s="44"/>
      <c r="D35" s="36" t="s">
        <v>24</v>
      </c>
      <c r="E35" s="37" t="s">
        <v>25</v>
      </c>
      <c r="F35" s="11"/>
      <c r="G35" s="37" t="s">
        <v>78</v>
      </c>
      <c r="H35" s="37" t="s">
        <v>90</v>
      </c>
      <c r="I35" s="36" t="s">
        <v>91</v>
      </c>
      <c r="J35" s="36">
        <v>10000.0</v>
      </c>
      <c r="K35" s="46" t="str">
        <f>HYPERLINK("http://www.mdpi.com/2072-6643/7/3/1538/htm","Emphasizing the Health Benefits of Vitamin D for Those with Neurodevelopmental Disorders and Intellectual Disabilities (2015)")</f>
        <v>Emphasizing the Health Benefits of Vitamin D for Those with Neurodevelopmental Disorders and Intellectual Disabilities (2015)</v>
      </c>
      <c r="L35" s="16"/>
    </row>
    <row r="36">
      <c r="A36" s="22" t="s">
        <v>92</v>
      </c>
      <c r="B36" s="29" t="s">
        <v>23</v>
      </c>
      <c r="C36" s="29" t="s">
        <v>16</v>
      </c>
      <c r="D36" s="29" t="s">
        <v>93</v>
      </c>
      <c r="E36" s="29" t="s">
        <v>94</v>
      </c>
      <c r="F36" s="29" t="s">
        <v>95</v>
      </c>
      <c r="G36" s="25" t="s">
        <v>96</v>
      </c>
      <c r="H36" s="25" t="s">
        <v>97</v>
      </c>
      <c r="I36" s="29">
        <v>400.0</v>
      </c>
      <c r="J36" s="29"/>
      <c r="K36" s="30" t="str">
        <f>HYPERLINK("https://academic.oup.com/jcem/article/101/2/394/2810292","Global Consensus Recommendations on Prevention and Management of Nutritional Rickets (2016)")</f>
        <v>Global Consensus Recommendations on Prevention and Management of Nutritional Rickets (2016)</v>
      </c>
      <c r="L36" s="16"/>
    </row>
    <row r="37">
      <c r="A37" s="1"/>
      <c r="B37" s="29" t="s">
        <v>15</v>
      </c>
      <c r="C37" s="29" t="s">
        <v>52</v>
      </c>
      <c r="D37" s="29" t="s">
        <v>98</v>
      </c>
      <c r="I37" s="29" t="s">
        <v>99</v>
      </c>
      <c r="J37" s="38"/>
      <c r="K37" s="21"/>
      <c r="L37" s="48"/>
    </row>
    <row r="38">
      <c r="A38" s="10"/>
      <c r="B38" s="11"/>
      <c r="C38" s="11"/>
      <c r="D38" s="32" t="s">
        <v>100</v>
      </c>
      <c r="E38" s="11"/>
      <c r="F38" s="11"/>
      <c r="G38" s="11"/>
      <c r="H38" s="11"/>
      <c r="I38" s="32" t="s">
        <v>101</v>
      </c>
      <c r="J38" s="40"/>
      <c r="K38" s="14"/>
      <c r="L38" s="48"/>
    </row>
    <row r="39">
      <c r="A39" s="15" t="s">
        <v>102</v>
      </c>
      <c r="B39" s="16" t="s">
        <v>15</v>
      </c>
      <c r="C39" s="16" t="s">
        <v>62</v>
      </c>
      <c r="D39" s="16" t="s">
        <v>24</v>
      </c>
      <c r="E39" s="16"/>
      <c r="F39" s="16"/>
      <c r="G39" s="3" t="s">
        <v>45</v>
      </c>
      <c r="H39" s="3" t="s">
        <v>103</v>
      </c>
      <c r="I39" s="16">
        <v>400.0</v>
      </c>
      <c r="J39" s="16">
        <v>1000.0</v>
      </c>
      <c r="K39" s="19" t="str">
        <f>HYPERLINK("https://ac.els-cdn.com/S0960076016302576/1-s2.0-S0960076016302576-main.pdf?_tid=95f2aef2-b816-4585-8ee3-2cda1174de4d&amp;acdnat=1532904565_4a7e241288cb5d573547457885517d3f","Clinical practice guidelines for vitamin D in the United Arab Emirates (2016)")</f>
        <v>Clinical practice guidelines for vitamin D in the United Arab Emirates (2016)</v>
      </c>
      <c r="L39" s="16"/>
    </row>
    <row r="40">
      <c r="A40" s="1"/>
      <c r="C40" s="16" t="s">
        <v>67</v>
      </c>
      <c r="E40" s="48"/>
      <c r="F40" s="48"/>
      <c r="I40" s="16" t="s">
        <v>68</v>
      </c>
      <c r="J40" s="16">
        <v>1000.0</v>
      </c>
      <c r="K40" s="21"/>
      <c r="L40" s="48"/>
    </row>
    <row r="41">
      <c r="A41" s="1"/>
      <c r="C41" s="16" t="s">
        <v>59</v>
      </c>
      <c r="E41" s="48"/>
      <c r="F41" s="48"/>
      <c r="I41" s="16" t="s">
        <v>48</v>
      </c>
      <c r="J41" s="16">
        <v>2000.0</v>
      </c>
      <c r="K41" s="21"/>
      <c r="L41" s="48"/>
    </row>
    <row r="42">
      <c r="A42" s="1"/>
      <c r="C42" s="16" t="s">
        <v>104</v>
      </c>
      <c r="E42" s="48"/>
      <c r="F42" s="48"/>
      <c r="I42" s="16" t="s">
        <v>48</v>
      </c>
      <c r="J42" s="16">
        <v>4000.0</v>
      </c>
      <c r="K42" s="21"/>
      <c r="L42" s="48"/>
    </row>
    <row r="43">
      <c r="A43" s="1"/>
      <c r="C43" s="16" t="s">
        <v>105</v>
      </c>
      <c r="E43" s="48"/>
      <c r="F43" s="48"/>
      <c r="I43" s="16" t="s">
        <v>70</v>
      </c>
      <c r="J43" s="16" t="s">
        <v>106</v>
      </c>
      <c r="K43" s="21"/>
      <c r="L43" s="48"/>
    </row>
    <row r="44">
      <c r="A44" s="1"/>
      <c r="C44" s="16" t="s">
        <v>107</v>
      </c>
      <c r="E44" s="48"/>
      <c r="F44" s="48"/>
      <c r="I44" s="16" t="s">
        <v>87</v>
      </c>
      <c r="J44" s="16" t="s">
        <v>106</v>
      </c>
      <c r="K44" s="21"/>
      <c r="L44" s="48"/>
    </row>
    <row r="45">
      <c r="A45" s="10"/>
      <c r="B45" s="36" t="s">
        <v>71</v>
      </c>
      <c r="C45" s="36" t="s">
        <v>72</v>
      </c>
      <c r="D45" s="36" t="s">
        <v>73</v>
      </c>
      <c r="E45" s="44"/>
      <c r="F45" s="44"/>
      <c r="G45" s="11"/>
      <c r="H45" s="11"/>
      <c r="I45" s="36" t="s">
        <v>50</v>
      </c>
      <c r="J45" s="44"/>
      <c r="K45" s="14"/>
      <c r="L45" s="48"/>
    </row>
    <row r="46">
      <c r="A46" s="22" t="s">
        <v>108</v>
      </c>
      <c r="B46" s="29" t="s">
        <v>109</v>
      </c>
      <c r="C46" s="29"/>
      <c r="D46" s="29" t="s">
        <v>17</v>
      </c>
      <c r="E46" s="25" t="s">
        <v>36</v>
      </c>
      <c r="F46" s="25" t="s">
        <v>58</v>
      </c>
      <c r="G46" s="51" t="s">
        <v>19</v>
      </c>
      <c r="H46" s="25"/>
      <c r="I46" s="29" t="s">
        <v>110</v>
      </c>
      <c r="J46" s="38"/>
      <c r="K46" s="30" t="str">
        <f>HYPERLINK("https://cyber.sci-hub.tw/MTAuMTAxNi9qLmFyY3BlZC4yMDExLjEyLjAxNQ==/vidailhet2012.pdf","Vitamin D: Still a topical matter in children and adolescents. A position paper by the Committee on Nutrition of the French Society of Paediatrics")</f>
        <v>Vitamin D: Still a topical matter in children and adolescents. A position paper by the Committee on Nutrition of the French Society of Paediatrics</v>
      </c>
      <c r="L46" s="20"/>
    </row>
    <row r="47">
      <c r="A47" s="1"/>
      <c r="B47" s="29" t="s">
        <v>111</v>
      </c>
      <c r="C47" s="29"/>
      <c r="H47" s="25"/>
      <c r="I47" s="29" t="s">
        <v>112</v>
      </c>
      <c r="J47" s="38"/>
      <c r="K47" s="21"/>
      <c r="L47" s="20"/>
    </row>
    <row r="48">
      <c r="A48" s="1"/>
      <c r="B48" s="29" t="s">
        <v>113</v>
      </c>
      <c r="C48" s="29"/>
      <c r="H48" s="25"/>
      <c r="I48" s="29" t="s">
        <v>114</v>
      </c>
      <c r="J48" s="38"/>
      <c r="K48" s="21"/>
      <c r="L48" s="20"/>
    </row>
    <row r="49">
      <c r="A49" s="1"/>
      <c r="B49" s="29" t="s">
        <v>115</v>
      </c>
      <c r="C49" s="29" t="s">
        <v>116</v>
      </c>
      <c r="H49" s="25"/>
      <c r="I49" s="29" t="s">
        <v>112</v>
      </c>
      <c r="J49" s="38"/>
      <c r="K49" s="21"/>
      <c r="L49" s="20"/>
    </row>
    <row r="50">
      <c r="A50" s="10"/>
      <c r="B50" s="32" t="s">
        <v>117</v>
      </c>
      <c r="C50" s="32" t="s">
        <v>118</v>
      </c>
      <c r="D50" s="11"/>
      <c r="E50" s="11"/>
      <c r="F50" s="11"/>
      <c r="G50" s="11"/>
      <c r="H50" s="41"/>
      <c r="I50" s="32" t="s">
        <v>119</v>
      </c>
      <c r="J50" s="40"/>
      <c r="K50" s="14"/>
      <c r="L50" s="20"/>
    </row>
    <row r="51">
      <c r="A51" s="52" t="s">
        <v>120</v>
      </c>
      <c r="B51" s="34" t="s">
        <v>15</v>
      </c>
      <c r="C51" s="16" t="s">
        <v>16</v>
      </c>
      <c r="D51" s="16"/>
      <c r="E51" s="53" t="s">
        <v>94</v>
      </c>
      <c r="F51" s="54" t="s">
        <v>121</v>
      </c>
      <c r="G51" s="55" t="s">
        <v>19</v>
      </c>
      <c r="H51" s="56"/>
      <c r="I51" s="16">
        <v>400.0</v>
      </c>
      <c r="J51" s="16">
        <v>1000.0</v>
      </c>
      <c r="K51" s="19" t="str">
        <f>HYPERLINK("https://www.norden.org/en/theme/former-themes/themes-2016/nordic-nutrition-recommendation/nordic-nutrition-recommendations-2012","Nordic Nutrition Recommendations (2012)")</f>
        <v>Nordic Nutrition Recommendations (2012)</v>
      </c>
      <c r="L51" s="20"/>
    </row>
    <row r="52">
      <c r="A52" s="1"/>
      <c r="C52" s="57">
        <v>43374.0</v>
      </c>
      <c r="D52" s="16"/>
      <c r="H52" s="56"/>
      <c r="I52" s="16">
        <v>400.0</v>
      </c>
      <c r="J52" s="16">
        <v>2000.0</v>
      </c>
      <c r="K52" s="21"/>
      <c r="L52" s="20"/>
    </row>
    <row r="53">
      <c r="A53" s="1"/>
      <c r="C53" s="16" t="s">
        <v>122</v>
      </c>
      <c r="D53" s="16"/>
      <c r="H53" s="56"/>
      <c r="I53" s="16">
        <v>400.0</v>
      </c>
      <c r="J53" s="16">
        <v>4000.0</v>
      </c>
      <c r="K53" s="21"/>
      <c r="L53" s="20"/>
    </row>
    <row r="54">
      <c r="A54" s="1"/>
      <c r="C54" s="16" t="s">
        <v>123</v>
      </c>
      <c r="D54" s="16"/>
      <c r="H54" s="56"/>
      <c r="I54" s="16" t="s">
        <v>124</v>
      </c>
      <c r="J54" s="16">
        <v>4000.0</v>
      </c>
      <c r="K54" s="21"/>
      <c r="L54" s="20"/>
    </row>
    <row r="55">
      <c r="A55" s="10"/>
      <c r="B55" s="11"/>
      <c r="C55" s="36" t="s">
        <v>125</v>
      </c>
      <c r="D55" s="36"/>
      <c r="E55" s="11"/>
      <c r="F55" s="11"/>
      <c r="G55" s="11"/>
      <c r="H55" s="58"/>
      <c r="I55" s="36">
        <v>800.0</v>
      </c>
      <c r="J55" s="36" t="s">
        <v>126</v>
      </c>
      <c r="K55" s="14"/>
      <c r="L55" s="20"/>
    </row>
    <row r="56">
      <c r="A56" s="59" t="s">
        <v>127</v>
      </c>
      <c r="B56" s="60" t="s">
        <v>128</v>
      </c>
      <c r="C56" s="29" t="s">
        <v>16</v>
      </c>
      <c r="D56" s="29" t="s">
        <v>17</v>
      </c>
      <c r="E56" s="61" t="s">
        <v>94</v>
      </c>
      <c r="G56" s="51" t="s">
        <v>129</v>
      </c>
      <c r="H56" s="51"/>
      <c r="I56" s="29">
        <v>400.0</v>
      </c>
      <c r="J56" s="29">
        <v>1000.0</v>
      </c>
      <c r="K56" s="30" t="str">
        <f>HYPERLINK("https://www.gezondheidsraad.nl/sites/default/files/201215EEvaluationDietaryReferenceVitaminD.pdf","Evaluation of dietary reference values for vitamin D (2012)")</f>
        <v>Evaluation of dietary reference values for vitamin D (2012)</v>
      </c>
      <c r="L56" s="20"/>
    </row>
    <row r="57">
      <c r="A57" s="1"/>
      <c r="C57" s="62">
        <v>43374.0</v>
      </c>
      <c r="E57" s="61" t="s">
        <v>94</v>
      </c>
      <c r="G57" s="51" t="s">
        <v>129</v>
      </c>
      <c r="H57" s="51"/>
      <c r="I57" s="29">
        <v>400.0</v>
      </c>
      <c r="J57" s="29">
        <v>2000.0</v>
      </c>
      <c r="K57" s="21"/>
      <c r="L57" s="20"/>
    </row>
    <row r="58">
      <c r="A58" s="1"/>
      <c r="C58" s="29" t="s">
        <v>130</v>
      </c>
      <c r="E58" s="61" t="s">
        <v>94</v>
      </c>
      <c r="G58" s="51" t="s">
        <v>129</v>
      </c>
      <c r="H58" s="51"/>
      <c r="I58" s="29">
        <v>400.0</v>
      </c>
      <c r="J58" s="29">
        <v>4000.0</v>
      </c>
      <c r="K58" s="21"/>
      <c r="L58" s="20"/>
    </row>
    <row r="59">
      <c r="A59" s="10"/>
      <c r="B59" s="11"/>
      <c r="C59" s="32" t="s">
        <v>21</v>
      </c>
      <c r="D59" s="11"/>
      <c r="E59" s="63" t="s">
        <v>131</v>
      </c>
      <c r="F59" s="11"/>
      <c r="G59" s="64" t="s">
        <v>132</v>
      </c>
      <c r="H59" s="64"/>
      <c r="I59" s="32">
        <v>800.0</v>
      </c>
      <c r="J59" s="32" t="s">
        <v>133</v>
      </c>
      <c r="K59" s="14"/>
      <c r="L59" s="20"/>
    </row>
    <row r="60">
      <c r="A60" s="15" t="s">
        <v>134</v>
      </c>
      <c r="B60" s="16" t="s">
        <v>135</v>
      </c>
      <c r="C60" s="16"/>
      <c r="D60" s="16" t="s">
        <v>17</v>
      </c>
      <c r="E60" s="65" t="s">
        <v>18</v>
      </c>
      <c r="G60" s="3" t="s">
        <v>19</v>
      </c>
      <c r="H60" s="3"/>
      <c r="I60" s="16">
        <v>400.0</v>
      </c>
      <c r="J60" s="48"/>
      <c r="K60" s="19" t="str">
        <f>HYPERLINK("http://pediatrics.aappublications.org/content/122/5/1142","Prevention of Rickets and Vitamin D Deficiency in Infants, Children, and Adolescents (2008)")</f>
        <v>Prevention of Rickets and Vitamin D Deficiency in Infants, Children, and Adolescents (2008)</v>
      </c>
      <c r="L60" s="20"/>
    </row>
    <row r="61" ht="24.0" customHeight="1">
      <c r="A61" s="10"/>
      <c r="C61" s="36"/>
      <c r="D61" s="11"/>
      <c r="E61" s="11"/>
      <c r="F61" s="11"/>
      <c r="G61" s="11"/>
      <c r="H61" s="37"/>
      <c r="I61" s="36">
        <v>1000.0</v>
      </c>
      <c r="J61" s="44"/>
      <c r="K61" s="14"/>
      <c r="L61" s="20"/>
    </row>
    <row r="62" ht="24.0" customHeight="1">
      <c r="A62" s="22" t="s">
        <v>136</v>
      </c>
      <c r="B62" s="23" t="s">
        <v>109</v>
      </c>
      <c r="C62" s="29"/>
      <c r="D62" s="29"/>
      <c r="E62" s="66" t="s">
        <v>94</v>
      </c>
      <c r="F62" s="66" t="s">
        <v>137</v>
      </c>
      <c r="G62" s="25" t="s">
        <v>138</v>
      </c>
      <c r="H62" s="25"/>
      <c r="I62" s="29">
        <v>1000.0</v>
      </c>
      <c r="J62" s="29">
        <v>4000.0</v>
      </c>
      <c r="K62" s="67" t="str">
        <f>HYPERLINK("https://tree.sci-hub.tw/17fd3997c7721e43a9a8948f8dfdac0d/paxton2013.pdf","Vitamin D and health in pregnancy, infants, children and adolescents in Australia and New Zealand: a position statement (2013)")</f>
        <v>Vitamin D and health in pregnancy, infants, children and adolescents in Australia and New Zealand: a position statement (2013)</v>
      </c>
      <c r="L62" s="68"/>
    </row>
    <row r="63" ht="24.0" customHeight="1">
      <c r="A63" s="1"/>
      <c r="B63" s="60" t="s">
        <v>15</v>
      </c>
      <c r="C63" s="29" t="s">
        <v>16</v>
      </c>
      <c r="D63" s="29" t="s">
        <v>35</v>
      </c>
      <c r="H63" s="25"/>
      <c r="I63" s="29">
        <v>400.0</v>
      </c>
      <c r="J63" s="29" t="s">
        <v>126</v>
      </c>
      <c r="K63" s="21"/>
      <c r="L63" s="68"/>
    </row>
    <row r="64" ht="24.0" customHeight="1">
      <c r="A64" s="1"/>
      <c r="C64" s="29" t="s">
        <v>139</v>
      </c>
      <c r="D64" s="29"/>
      <c r="H64" s="25"/>
      <c r="I64" s="29">
        <v>600.0</v>
      </c>
      <c r="K64" s="21"/>
      <c r="L64" s="68"/>
    </row>
    <row r="65" ht="24.0" customHeight="1">
      <c r="A65" s="1"/>
      <c r="C65" s="29" t="s">
        <v>140</v>
      </c>
      <c r="D65" s="29"/>
      <c r="H65" s="25"/>
      <c r="I65" s="29">
        <v>600.0</v>
      </c>
      <c r="J65" s="29">
        <v>4000.0</v>
      </c>
      <c r="K65" s="30" t="str">
        <f>HYPERLINK("https://www.mja.com.au/journal/2012/196/11/vitamin-d-and-health-adults-australia-and-new-zealand-position-statement","Vitamin D and health in adults in Australia and New Zealand: a position statement (2012)")</f>
        <v>Vitamin D and health in adults in Australia and New Zealand: a position statement (2012)</v>
      </c>
      <c r="L65" s="20"/>
    </row>
    <row r="66" ht="24.0" customHeight="1">
      <c r="A66" s="10"/>
      <c r="B66" s="11"/>
      <c r="C66" s="32" t="s">
        <v>21</v>
      </c>
      <c r="D66" s="32"/>
      <c r="E66" s="11"/>
      <c r="F66" s="11"/>
      <c r="G66" s="11"/>
      <c r="H66" s="41"/>
      <c r="I66" s="32">
        <v>800.0</v>
      </c>
      <c r="J66" s="11"/>
      <c r="K66" s="14"/>
      <c r="L66" s="20"/>
    </row>
    <row r="67" ht="24.0" customHeight="1">
      <c r="A67" s="15"/>
      <c r="B67" s="16"/>
      <c r="C67" s="16"/>
      <c r="D67" s="16"/>
      <c r="E67" s="65"/>
      <c r="F67" s="65"/>
      <c r="G67" s="3"/>
      <c r="H67" s="3"/>
      <c r="I67" s="16"/>
      <c r="J67" s="48"/>
      <c r="K67" s="20"/>
      <c r="L67" s="20"/>
    </row>
    <row r="68">
      <c r="A68" s="15"/>
      <c r="B68" s="16"/>
      <c r="C68" s="16"/>
      <c r="D68" s="16"/>
      <c r="E68" s="48"/>
      <c r="F68" s="48"/>
      <c r="G68" s="3"/>
      <c r="H68" s="3"/>
      <c r="I68" s="16"/>
      <c r="J68" s="48"/>
      <c r="K68" s="48"/>
      <c r="L68" s="48"/>
    </row>
    <row r="69">
      <c r="A69" s="69" t="s">
        <v>141</v>
      </c>
      <c r="B69" s="16"/>
      <c r="C69" s="16"/>
      <c r="D69" s="16"/>
      <c r="E69" s="48"/>
      <c r="F69" s="48"/>
      <c r="G69" s="3"/>
      <c r="H69" s="3"/>
      <c r="I69" s="16"/>
      <c r="J69" s="48"/>
      <c r="K69" s="48"/>
      <c r="L69" s="48"/>
    </row>
    <row r="70">
      <c r="A70" s="70" t="str">
        <f>HYPERLINK("http://www.endmemo.com/medical/unitconvert/Vitamin__D.php","nmol/L to ng/ml (and visceversa) calculator")</f>
        <v>nmol/L to ng/ml (and visceversa) calculator</v>
      </c>
      <c r="B70" s="16"/>
      <c r="C70" s="16"/>
      <c r="D70" s="16"/>
      <c r="E70" s="48"/>
      <c r="F70" s="48"/>
      <c r="G70" s="3"/>
      <c r="H70" s="3"/>
      <c r="I70" s="16"/>
      <c r="J70" s="48"/>
      <c r="K70" s="48"/>
      <c r="L70" s="48"/>
    </row>
  </sheetData>
  <mergeCells count="123">
    <mergeCell ref="A23:A25"/>
    <mergeCell ref="A20:A21"/>
    <mergeCell ref="A31:A32"/>
    <mergeCell ref="A26:A30"/>
    <mergeCell ref="A51:A55"/>
    <mergeCell ref="A60:A61"/>
    <mergeCell ref="A56:A59"/>
    <mergeCell ref="A46:A50"/>
    <mergeCell ref="A36:A38"/>
    <mergeCell ref="A39:A45"/>
    <mergeCell ref="E59:F59"/>
    <mergeCell ref="E58:F58"/>
    <mergeCell ref="D39:D44"/>
    <mergeCell ref="D46:D50"/>
    <mergeCell ref="E46:E50"/>
    <mergeCell ref="E36:E38"/>
    <mergeCell ref="D31:D32"/>
    <mergeCell ref="E32:F32"/>
    <mergeCell ref="E31:F31"/>
    <mergeCell ref="E33:F33"/>
    <mergeCell ref="E34:F34"/>
    <mergeCell ref="D56:D59"/>
    <mergeCell ref="E51:E55"/>
    <mergeCell ref="F51:F55"/>
    <mergeCell ref="E56:F56"/>
    <mergeCell ref="E57:F57"/>
    <mergeCell ref="F46:F50"/>
    <mergeCell ref="F36:F38"/>
    <mergeCell ref="E35:F35"/>
    <mergeCell ref="I11:I13"/>
    <mergeCell ref="I31:I32"/>
    <mergeCell ref="J65:J66"/>
    <mergeCell ref="K65:K66"/>
    <mergeCell ref="J31:J32"/>
    <mergeCell ref="K31:K32"/>
    <mergeCell ref="K26:K30"/>
    <mergeCell ref="K36:K38"/>
    <mergeCell ref="I8:I9"/>
    <mergeCell ref="K56:K59"/>
    <mergeCell ref="K60:K61"/>
    <mergeCell ref="J63:J64"/>
    <mergeCell ref="K51:K55"/>
    <mergeCell ref="K46:K50"/>
    <mergeCell ref="K62:K64"/>
    <mergeCell ref="K39:K45"/>
    <mergeCell ref="G4:G6"/>
    <mergeCell ref="K4:K6"/>
    <mergeCell ref="K20:K21"/>
    <mergeCell ref="G20:G21"/>
    <mergeCell ref="D11:D13"/>
    <mergeCell ref="E11:F13"/>
    <mergeCell ref="G14:G16"/>
    <mergeCell ref="G17:G19"/>
    <mergeCell ref="D17:D19"/>
    <mergeCell ref="D14:D16"/>
    <mergeCell ref="D7:D10"/>
    <mergeCell ref="E7:E10"/>
    <mergeCell ref="D2:D3"/>
    <mergeCell ref="E17:E19"/>
    <mergeCell ref="F17:F19"/>
    <mergeCell ref="K7:K8"/>
    <mergeCell ref="J8:J9"/>
    <mergeCell ref="G11:G13"/>
    <mergeCell ref="G7:G10"/>
    <mergeCell ref="F7:F10"/>
    <mergeCell ref="H7:H10"/>
    <mergeCell ref="K14:K16"/>
    <mergeCell ref="K11:K13"/>
    <mergeCell ref="K17:K19"/>
    <mergeCell ref="K9:K10"/>
    <mergeCell ref="E2:H2"/>
    <mergeCell ref="K2:K3"/>
    <mergeCell ref="I2:J2"/>
    <mergeCell ref="D4:D6"/>
    <mergeCell ref="E4:F6"/>
    <mergeCell ref="A14:A16"/>
    <mergeCell ref="A17:A19"/>
    <mergeCell ref="B14:B16"/>
    <mergeCell ref="B17:B19"/>
    <mergeCell ref="A7:A10"/>
    <mergeCell ref="A11:A13"/>
    <mergeCell ref="B11:B13"/>
    <mergeCell ref="B4:B6"/>
    <mergeCell ref="B7:B10"/>
    <mergeCell ref="B39:B44"/>
    <mergeCell ref="B37:B38"/>
    <mergeCell ref="B51:B55"/>
    <mergeCell ref="B56:B59"/>
    <mergeCell ref="B63:B66"/>
    <mergeCell ref="A62:A66"/>
    <mergeCell ref="C2:C3"/>
    <mergeCell ref="B1:C1"/>
    <mergeCell ref="C8:C9"/>
    <mergeCell ref="B2:B3"/>
    <mergeCell ref="K23:K25"/>
    <mergeCell ref="G23:G25"/>
    <mergeCell ref="F23:F25"/>
    <mergeCell ref="F26:F30"/>
    <mergeCell ref="G26:G30"/>
    <mergeCell ref="H26:H30"/>
    <mergeCell ref="E23:E25"/>
    <mergeCell ref="E26:E30"/>
    <mergeCell ref="C37:C38"/>
    <mergeCell ref="B23:B25"/>
    <mergeCell ref="D23:D25"/>
    <mergeCell ref="D20:D21"/>
    <mergeCell ref="B26:B29"/>
    <mergeCell ref="D26:D29"/>
    <mergeCell ref="B20:B21"/>
    <mergeCell ref="G46:G50"/>
    <mergeCell ref="G36:G38"/>
    <mergeCell ref="H36:H38"/>
    <mergeCell ref="G39:G45"/>
    <mergeCell ref="H39:H45"/>
    <mergeCell ref="D60:D61"/>
    <mergeCell ref="E60:F61"/>
    <mergeCell ref="G60:G61"/>
    <mergeCell ref="E62:E66"/>
    <mergeCell ref="F62:F66"/>
    <mergeCell ref="G62:G66"/>
    <mergeCell ref="G51:G55"/>
    <mergeCell ref="A4:A6"/>
    <mergeCell ref="A2:A3"/>
  </mergeCells>
  <hyperlinks>
    <hyperlink r:id="rId2" ref="A69"/>
  </hyperlinks>
  <drawing r:id="rId3"/>
  <legacyDrawing r:id="rId4"/>
</worksheet>
</file>